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模型" sheetId="2" state="visible" r:id="rId4"/>
    <sheet name="DCF" sheetId="3" state="visible" r:id="rId5"/>
    <sheet name="情景定价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</t>
        </r>
        <r>
          <rPr>
            <sz val="10"/>
            <rFont val="Arial"/>
            <family val="2"/>
          </rPr>
          <t xml:space="preserve">, 2026-06-12 </t>
        </r>
        <r>
          <rPr>
            <sz val="10"/>
            <rFont val="Noto Sans CJK SC"/>
            <family val="2"/>
          </rPr>
          <t xml:space="preserve">收盘</t>
        </r>
      </text>
    </comment>
    <comment ref="B6" authorId="0">
      <text>
        <r>
          <rPr>
            <sz val="10"/>
            <rFont val="Noto Sans CJK SC"/>
            <family val="2"/>
          </rPr>
          <t xml:space="preserve">基本股 </t>
        </r>
        <r>
          <rPr>
            <sz val="10"/>
            <rFont val="Arial"/>
            <family val="2"/>
          </rPr>
          <t xml:space="preserve">2.539 </t>
        </r>
        <r>
          <rPr>
            <sz val="10"/>
            <rFont val="Noto Sans CJK SC"/>
            <family val="2"/>
          </rPr>
          <t xml:space="preserve">亿 </t>
        </r>
        <r>
          <rPr>
            <sz val="10"/>
            <rFont val="Arial"/>
            <family val="2"/>
          </rPr>
          <t xml:space="preserve">+ </t>
        </r>
        <r>
          <rPr>
            <sz val="10"/>
            <rFont val="Noto Sans CJK SC"/>
            <family val="2"/>
          </rPr>
          <t xml:space="preserve">预付权证</t>
        </r>
        <r>
          <rPr>
            <sz val="10"/>
            <rFont val="Arial"/>
            <family val="2"/>
          </rPr>
          <t xml:space="preserve">/</t>
        </r>
        <r>
          <rPr>
            <sz val="10"/>
            <rFont val="Noto Sans CJK SC"/>
            <family val="2"/>
          </rPr>
          <t xml:space="preserve">可转债部分摊薄，推算</t>
        </r>
      </text>
    </comment>
    <comment ref="B7" authorId="0">
      <text>
        <r>
          <rPr>
            <sz val="10"/>
            <rFont val="Arial"/>
            <family val="2"/>
          </rPr>
          <t xml:space="preserve">Source: Nebius Q1 2026 6-K</t>
        </r>
      </text>
    </comment>
    <comment ref="B8" authorId="0">
      <text>
        <r>
          <rPr>
            <sz val="10"/>
            <rFont val="Arial"/>
            <family val="2"/>
          </rPr>
          <t xml:space="preserve">Source: Nebius Q1 2026 6-K</t>
        </r>
        <r>
          <rPr>
            <sz val="10"/>
            <rFont val="Noto Sans CJK SC"/>
            <family val="2"/>
          </rPr>
          <t xml:space="preserve">（可转债）</t>
        </r>
      </text>
    </comment>
    <comment ref="B10" authorId="0">
      <text>
        <r>
          <rPr>
            <sz val="10"/>
            <rFont val="Arial"/>
            <family val="2"/>
          </rPr>
          <t xml:space="preserve">Source: Nebius Q1 2026 6-K</t>
        </r>
        <r>
          <rPr>
            <sz val="10"/>
            <rFont val="Noto Sans CJK SC"/>
            <family val="2"/>
          </rPr>
          <t xml:space="preserve">，</t>
        </r>
        <r>
          <rPr>
            <sz val="10"/>
            <rFont val="Arial"/>
            <family val="2"/>
          </rPr>
          <t xml:space="preserve">+54% QoQ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Nebius Q1 2026 6-K</t>
        </r>
        <r>
          <rPr>
            <sz val="10"/>
            <rFont val="Noto Sans CJK SC"/>
            <family val="2"/>
          </rPr>
          <t xml:space="preserve">，核心云营收 </t>
        </r>
        <r>
          <rPr>
            <sz val="10"/>
            <rFont val="Arial"/>
            <family val="2"/>
          </rPr>
          <t xml:space="preserve">$389.7M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10Y </t>
        </r>
        <r>
          <rPr>
            <sz val="10"/>
            <rFont val="Noto Sans CJK SC"/>
            <family val="2"/>
          </rPr>
          <t xml:space="preserve">美债，推算</t>
        </r>
      </text>
    </comment>
    <comment ref="B6" authorId="0">
      <text>
        <r>
          <rPr>
            <sz val="10"/>
            <rFont val="Noto Sans CJK SC"/>
            <family val="2"/>
          </rPr>
          <t xml:space="preserve">高 </t>
        </r>
        <r>
          <rPr>
            <sz val="10"/>
            <rFont val="Arial"/>
            <family val="2"/>
          </rPr>
          <t xml:space="preserve">beta neocloud</t>
        </r>
        <r>
          <rPr>
            <sz val="10"/>
            <rFont val="Noto Sans CJK SC"/>
            <family val="2"/>
          </rPr>
          <t xml:space="preserve">，推算</t>
        </r>
      </text>
    </comment>
    <comment ref="B7" authorId="0">
      <text>
        <r>
          <rPr>
            <sz val="10"/>
            <rFont val="Noto Sans CJK SC"/>
            <family val="2"/>
          </rPr>
          <t xml:space="preserve">推算</t>
        </r>
      </text>
    </comment>
    <comment ref="B8" authorId="0">
      <text>
        <r>
          <rPr>
            <sz val="10"/>
            <rFont val="Noto Sans CJK SC"/>
            <family val="2"/>
          </rPr>
          <t xml:space="preserve">本研究附加</t>
        </r>
      </text>
    </comment>
    <comment ref="B10" authorId="0">
      <text>
        <r>
          <rPr>
            <sz val="10"/>
            <rFont val="Noto Sans CJK SC"/>
            <family val="2"/>
          </rPr>
          <t xml:space="preserve">低息可转债，推算</t>
        </r>
      </text>
    </comment>
    <comment ref="B14" authorId="0">
      <text>
        <r>
          <rPr>
            <sz val="10"/>
            <rFont val="Noto Sans CJK SC"/>
            <family val="2"/>
          </rPr>
          <t xml:space="preserve">终值法；行业成熟期推算</t>
        </r>
      </text>
    </comment>
    <comment ref="B15" authorId="0">
      <text>
        <r>
          <rPr>
            <sz val="10"/>
            <rFont val="Noto Sans CJK SC"/>
            <family val="2"/>
          </rPr>
          <t xml:space="preserve">早期累计亏损，推算</t>
        </r>
      </text>
    </comment>
  </commentList>
</comments>
</file>

<file path=xl/sharedStrings.xml><?xml version="1.0" encoding="utf-8"?>
<sst xmlns="http://schemas.openxmlformats.org/spreadsheetml/2006/main" count="93" uniqueCount="86">
  <si>
    <r>
      <rPr>
        <b val="true"/>
        <sz val="14"/>
        <color rgb="FF1F4E79"/>
        <rFont val="Arial"/>
        <family val="0"/>
        <charset val="1"/>
      </rPr>
      <t xml:space="preserve">Nebius (NBIS)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可调输入；黄底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关键假设）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</si>
  <si>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2026-03-31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2026-06-12</t>
    </r>
    <r>
      <rPr>
        <i val="true"/>
        <sz val="10"/>
        <color rgb="FF7F7F7F"/>
        <rFont val="Noto Sans CJK SC"/>
        <family val="2"/>
      </rPr>
      <t xml:space="preserve">；单位 </t>
    </r>
    <r>
      <rPr>
        <i val="true"/>
        <sz val="10"/>
        <color rgb="FF7F7F7F"/>
        <rFont val="Arial"/>
        <family val="0"/>
        <charset val="1"/>
      </rPr>
      <t xml:space="preserve">$M</t>
    </r>
    <r>
      <rPr>
        <i val="true"/>
        <sz val="10"/>
        <color rgb="FF7F7F7F"/>
        <rFont val="Noto Sans CJK SC"/>
        <family val="2"/>
      </rPr>
      <t xml:space="preserve">、股数 </t>
    </r>
    <r>
      <rPr>
        <i val="true"/>
        <sz val="10"/>
        <color rgb="FF7F7F7F"/>
        <rFont val="Arial"/>
        <family val="0"/>
        <charset val="1"/>
      </rPr>
      <t xml:space="preserve">M</t>
    </r>
    <r>
      <rPr>
        <i val="true"/>
        <sz val="10"/>
        <color rgb="FF7F7F7F"/>
        <rFont val="Noto Sans CJK SC"/>
        <family val="2"/>
      </rPr>
      <t xml:space="preserve">、价格 </t>
    </r>
    <r>
      <rPr>
        <i val="true"/>
        <sz val="10"/>
        <color rgb="FF7F7F7F"/>
        <rFont val="Arial"/>
        <family val="0"/>
        <charset val="1"/>
      </rPr>
      <t xml:space="preserve">$/</t>
    </r>
    <r>
      <rPr>
        <i val="true"/>
        <sz val="10"/>
        <color rgb="FF7F7F7F"/>
        <rFont val="Noto Sans CJK SC"/>
        <family val="2"/>
      </rPr>
      <t xml:space="preserve">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</si>
  <si>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</si>
  <si>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($/share)</t>
    </r>
  </si>
  <si>
    <r>
      <rPr>
        <sz val="10"/>
        <color rgb="FF000000"/>
        <rFont val="Noto Sans CJK SC"/>
        <family val="2"/>
      </rPr>
      <t xml:space="preserve">摊薄股数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</si>
  <si>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现金及等价物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</si>
  <si>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债务（非流动，</t>
    </r>
    <r>
      <rPr>
        <sz val="10"/>
        <color rgb="FF000000"/>
        <rFont val="Arial"/>
        <family val="0"/>
        <charset val="1"/>
      </rPr>
      <t xml:space="preserve">$M</t>
    </r>
    <r>
      <rPr>
        <sz val="10"/>
        <color rgb="FF000000"/>
        <rFont val="Noto Sans CJK SC"/>
        <family val="2"/>
      </rPr>
      <t xml:space="preserve">）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</si>
  <si>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($M)</t>
    </r>
  </si>
  <si>
    <r>
      <rPr>
        <sz val="10"/>
        <color rgb="FF000000"/>
        <rFont val="Noto Sans CJK SC"/>
        <family val="2"/>
      </rPr>
      <t xml:space="preserve">当前核心云 </t>
    </r>
    <r>
      <rPr>
        <sz val="10"/>
        <color rgb="FF000000"/>
        <rFont val="Arial"/>
        <family val="0"/>
        <charset val="1"/>
      </rPr>
      <t xml:space="preserve">ARR ($M)</t>
    </r>
  </si>
  <si>
    <r>
      <rPr>
        <b val="true"/>
        <sz val="11"/>
        <color rgb="FFFFFFFF"/>
        <rFont val="Noto Sans CJK SC"/>
        <family val="2"/>
      </rPr>
      <t xml:space="preserve">情景假设（出场 </t>
    </r>
    <r>
      <rPr>
        <b val="true"/>
        <sz val="11"/>
        <color rgb="FFFFFFFF"/>
        <rFont val="Arial"/>
        <family val="0"/>
        <charset val="1"/>
      </rPr>
      <t xml:space="preserve">ARR × EV/</t>
    </r>
    <r>
      <rPr>
        <b val="true"/>
        <sz val="11"/>
        <color rgb="FFFFFFFF"/>
        <rFont val="Noto Sans CJK SC"/>
        <family val="2"/>
      </rPr>
      <t xml:space="preserve">远期</t>
    </r>
    <r>
      <rPr>
        <b val="true"/>
        <sz val="11"/>
        <color rgb="FFFFFFFF"/>
        <rFont val="Arial"/>
        <family val="0"/>
        <charset val="1"/>
      </rPr>
      <t xml:space="preserve">ARR </t>
    </r>
    <r>
      <rPr>
        <b val="true"/>
        <sz val="11"/>
        <color rgb="FFFFFFFF"/>
        <rFont val="Noto Sans CJK SC"/>
        <family val="2"/>
      </rPr>
      <t xml:space="preserve">倍数）</t>
    </r>
  </si>
  <si>
    <t xml:space="preserve">情景</t>
  </si>
  <si>
    <r>
      <rPr>
        <b val="true"/>
        <sz val="11"/>
        <color rgb="FFFFFFFF"/>
        <rFont val="Arial"/>
        <family val="0"/>
        <charset val="1"/>
      </rPr>
      <t xml:space="preserve">2026</t>
    </r>
    <r>
      <rPr>
        <b val="true"/>
        <sz val="11"/>
        <color rgb="FFFFFFFF"/>
        <rFont val="Noto Sans CJK SC"/>
        <family val="2"/>
      </rPr>
      <t xml:space="preserve">出场</t>
    </r>
    <r>
      <rPr>
        <b val="true"/>
        <sz val="11"/>
        <color rgb="FFFFFFFF"/>
        <rFont val="Arial"/>
        <family val="0"/>
        <charset val="1"/>
      </rPr>
      <t xml:space="preserve">ARR($M)</t>
    </r>
  </si>
  <si>
    <r>
      <rPr>
        <b val="true"/>
        <sz val="11"/>
        <color rgb="FFFFFFFF"/>
        <rFont val="Arial"/>
        <family val="0"/>
        <charset val="1"/>
      </rPr>
      <t xml:space="preserve">EV/</t>
    </r>
    <r>
      <rPr>
        <b val="true"/>
        <sz val="11"/>
        <color rgb="FFFFFFFF"/>
        <rFont val="Noto Sans CJK SC"/>
        <family val="2"/>
      </rPr>
      <t xml:space="preserve">远期</t>
    </r>
    <r>
      <rPr>
        <b val="true"/>
        <sz val="11"/>
        <color rgb="FFFFFFFF"/>
        <rFont val="Arial"/>
        <family val="0"/>
        <charset val="1"/>
      </rPr>
      <t xml:space="preserve">ARR</t>
    </r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</si>
  <si>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</si>
  <si>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</si>
  <si>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</si>
  <si>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</si>
  <si>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r>
      <rPr>
        <i val="true"/>
        <sz val="10"/>
        <color rgb="FF7F7F7F"/>
        <rFont val="Noto Sans CJK SC"/>
        <family val="2"/>
      </rPr>
      <t xml:space="preserve">注：以上倍数、出场 </t>
    </r>
    <r>
      <rPr>
        <i val="true"/>
        <sz val="10"/>
        <color rgb="FF7F7F7F"/>
        <rFont val="Arial"/>
        <family val="0"/>
        <charset val="1"/>
      </rPr>
      <t xml:space="preserve">ARR</t>
    </r>
    <r>
      <rPr>
        <i val="true"/>
        <sz val="10"/>
        <color rgb="FF7F7F7F"/>
        <rFont val="Noto Sans CJK SC"/>
        <family val="2"/>
      </rPr>
      <t xml:space="preserve">、概率均为推算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模型化口径，公司未披露。</t>
    </r>
  </si>
  <si>
    <r>
      <rPr>
        <b val="true"/>
        <sz val="14"/>
        <color rgb="FF1F4E79"/>
        <rFont val="Noto Sans CJK SC"/>
        <family val="2"/>
      </rPr>
      <t xml:space="preserve">核心云季度 </t>
    </r>
    <r>
      <rPr>
        <b val="true"/>
        <sz val="14"/>
        <color rgb="FF1F4E79"/>
        <rFont val="Arial"/>
        <family val="0"/>
        <charset val="1"/>
      </rPr>
      <t xml:space="preserve">P&amp;L </t>
    </r>
    <r>
      <rPr>
        <b val="true"/>
        <sz val="14"/>
        <color rgb="FF1F4E79"/>
        <rFont val="Noto Sans CJK SC"/>
        <family val="2"/>
      </rPr>
      <t xml:space="preserve">模型（模型化口径；</t>
    </r>
    <r>
      <rPr>
        <b val="true"/>
        <sz val="14"/>
        <color rgb="FF1F4E79"/>
        <rFont val="Arial"/>
        <family val="0"/>
        <charset val="1"/>
      </rPr>
      <t xml:space="preserve">Q1'26 </t>
    </r>
    <r>
      <rPr>
        <b val="true"/>
        <sz val="14"/>
        <color rgb="FF1F4E79"/>
        <rFont val="Noto Sans CJK SC"/>
        <family val="2"/>
      </rPr>
      <t xml:space="preserve">为实际）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</si>
  <si>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输入（</t>
    </r>
    <r>
      <rPr>
        <i val="true"/>
        <sz val="10"/>
        <color rgb="FF7F7F7F"/>
        <rFont val="Arial"/>
        <family val="0"/>
        <charset val="1"/>
      </rPr>
      <t xml:space="preserve">QoQ </t>
    </r>
    <r>
      <rPr>
        <i val="true"/>
        <sz val="10"/>
        <color rgb="FF7F7F7F"/>
        <rFont val="Noto Sans CJK SC"/>
        <family val="2"/>
      </rPr>
      <t xml:space="preserve">增速、利润率假设）；黑色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公式。来源：</t>
    </r>
    <r>
      <rPr>
        <i val="true"/>
        <sz val="10"/>
        <color rgb="FF7F7F7F"/>
        <rFont val="Arial"/>
        <family val="0"/>
        <charset val="1"/>
      </rPr>
      <t xml:space="preserve">Q1'26 </t>
    </r>
    <r>
      <rPr>
        <i val="true"/>
        <sz val="10"/>
        <color rgb="FF7F7F7F"/>
        <rFont val="Noto Sans CJK SC"/>
        <family val="2"/>
      </rPr>
      <t xml:space="preserve">实际取自 </t>
    </r>
    <r>
      <rPr>
        <i val="true"/>
        <sz val="10"/>
        <color rgb="FF7F7F7F"/>
        <rFont val="Arial"/>
        <family val="0"/>
        <charset val="1"/>
      </rPr>
      <t xml:space="preserve">6-K</t>
    </r>
    <r>
      <rPr>
        <i val="true"/>
        <sz val="10"/>
        <color rgb="FF7F7F7F"/>
        <rFont val="Noto Sans CJK SC"/>
        <family val="2"/>
      </rPr>
      <t xml:space="preserve">，其后为模型。</t>
    </r>
  </si>
  <si>
    <t xml:space="preserve">($M)</t>
  </si>
  <si>
    <t xml:space="preserve">Q1'26</t>
  </si>
  <si>
    <t xml:space="preserve">Q2'26</t>
  </si>
  <si>
    <t xml:space="preserve">Q3'26</t>
  </si>
  <si>
    <t xml:space="preserve">Q4'26</t>
  </si>
  <si>
    <t xml:space="preserve">Q1'27</t>
  </si>
  <si>
    <t xml:space="preserve">Q2'27</t>
  </si>
  <si>
    <t xml:space="preserve">Q3'27</t>
  </si>
  <si>
    <t xml:space="preserve">Q4'27</t>
  </si>
  <si>
    <t xml:space="preserve">核心云营收</t>
  </si>
  <si>
    <r>
      <rPr>
        <sz val="10"/>
        <color rgb="FF000000"/>
        <rFont val="Arial"/>
        <family val="0"/>
        <charset val="1"/>
      </rPr>
      <t xml:space="preserve">QoQ </t>
    </r>
    <r>
      <rPr>
        <sz val="10"/>
        <color rgb="FF000000"/>
        <rFont val="Noto Sans CJK SC"/>
        <family val="2"/>
      </rPr>
      <t xml:space="preserve">增速</t>
    </r>
  </si>
  <si>
    <t xml:space="preserve">毛利率（剔除折旧前）</t>
  </si>
  <si>
    <t xml:space="preserve">毛利</t>
  </si>
  <si>
    <r>
      <rPr>
        <sz val="10"/>
        <color rgb="FF000000"/>
        <rFont val="Arial"/>
        <family val="0"/>
        <charset val="1"/>
      </rPr>
      <t xml:space="preserve">Adj. EBITDA </t>
    </r>
    <r>
      <rPr>
        <sz val="10"/>
        <color rgb="FF000000"/>
        <rFont val="Noto Sans CJK SC"/>
        <family val="2"/>
      </rPr>
      <t xml:space="preserve">利润率</t>
    </r>
  </si>
  <si>
    <t xml:space="preserve">Adj. EBITDA</t>
  </si>
  <si>
    <r>
      <rPr>
        <i val="true"/>
        <sz val="10"/>
        <color rgb="FF7F7F7F"/>
        <rFont val="Noto Sans CJK SC"/>
        <family val="2"/>
      </rPr>
      <t xml:space="preserve">关键节点：模型下核心云季度营收约在 </t>
    </r>
    <r>
      <rPr>
        <i val="true"/>
        <sz val="10"/>
        <color rgb="FF7F7F7F"/>
        <rFont val="Arial"/>
        <family val="0"/>
        <charset val="1"/>
      </rPr>
      <t xml:space="preserve">2026Q4 </t>
    </r>
    <r>
      <rPr>
        <i val="true"/>
        <sz val="10"/>
        <color rgb="FF7F7F7F"/>
        <rFont val="Noto Sans CJK SC"/>
        <family val="2"/>
      </rPr>
      <t xml:space="preserve">前后突破 </t>
    </r>
    <r>
      <rPr>
        <i val="true"/>
        <sz val="10"/>
        <color rgb="FF7F7F7F"/>
        <rFont val="Arial"/>
        <family val="0"/>
        <charset val="1"/>
      </rPr>
      <t xml:space="preserve">$1,000M/</t>
    </r>
    <r>
      <rPr>
        <i val="true"/>
        <sz val="10"/>
        <color rgb="FF7F7F7F"/>
        <rFont val="Noto Sans CJK SC"/>
        <family val="2"/>
      </rPr>
      <t xml:space="preserve">季。</t>
    </r>
  </si>
  <si>
    <r>
      <rPr>
        <b val="true"/>
        <sz val="14"/>
        <color rgb="FF1F4E79"/>
        <rFont val="Arial"/>
        <family val="0"/>
        <charset val="1"/>
      </rPr>
      <t xml:space="preserve">DCF</t>
    </r>
    <r>
      <rPr>
        <b val="true"/>
        <sz val="14"/>
        <color rgb="FF1F4E79"/>
        <rFont val="Noto Sans CJK SC"/>
        <family val="2"/>
      </rPr>
      <t xml:space="preserve">（</t>
    </r>
    <r>
      <rPr>
        <b val="true"/>
        <sz val="14"/>
        <color rgb="FF1F4E79"/>
        <rFont val="Arial"/>
        <family val="0"/>
        <charset val="1"/>
      </rPr>
      <t xml:space="preserve">illustrative</t>
    </r>
    <r>
      <rPr>
        <b val="true"/>
        <sz val="14"/>
        <color rgb="FF1F4E79"/>
        <rFont val="Noto Sans CJK SC"/>
        <family val="2"/>
      </rPr>
      <t xml:space="preserve">）— 退出 </t>
    </r>
    <r>
      <rPr>
        <b val="true"/>
        <sz val="14"/>
        <color rgb="FF1F4E79"/>
        <rFont val="Arial"/>
        <family val="0"/>
        <charset val="1"/>
      </rPr>
      <t xml:space="preserve">EV/EBITDA </t>
    </r>
    <r>
      <rPr>
        <b val="true"/>
        <sz val="14"/>
        <color rgb="FF1F4E79"/>
        <rFont val="Noto Sans CJK SC"/>
        <family val="2"/>
      </rPr>
      <t xml:space="preserve">终值法（模型化口径）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</si>
  <si>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公式。前 </t>
    </r>
    <r>
      <rPr>
        <i val="true"/>
        <sz val="10"/>
        <color rgb="FF7F7F7F"/>
        <rFont val="Arial"/>
        <family val="0"/>
        <charset val="1"/>
      </rPr>
      <t xml:space="preserve">3 </t>
    </r>
    <r>
      <rPr>
        <i val="true"/>
        <sz val="10"/>
        <color rgb="FF7F7F7F"/>
        <rFont val="Noto Sans CJK SC"/>
        <family val="2"/>
      </rPr>
      <t xml:space="preserve">年 </t>
    </r>
    <r>
      <rPr>
        <i val="true"/>
        <sz val="10"/>
        <color rgb="FF7F7F7F"/>
        <rFont val="Arial"/>
        <family val="0"/>
        <charset val="1"/>
      </rPr>
      <t xml:space="preserve">UFCF </t>
    </r>
    <r>
      <rPr>
        <i val="true"/>
        <sz val="10"/>
        <color rgb="FF7F7F7F"/>
        <rFont val="Noto Sans CJK SC"/>
        <family val="2"/>
      </rPr>
      <t xml:space="preserve">为负，估值高度依赖终值与执行，结果区间宽，仅作交叉验证。</t>
    </r>
  </si>
  <si>
    <r>
      <rPr>
        <b val="true"/>
        <sz val="11"/>
        <color rgb="FFFFFFFF"/>
        <rFont val="Arial"/>
        <family val="0"/>
        <charset val="1"/>
      </rPr>
      <t xml:space="preserve">WACC </t>
    </r>
    <r>
      <rPr>
        <b val="true"/>
        <sz val="11"/>
        <color rgb="FFFFFFFF"/>
        <rFont val="Noto Sans CJK SC"/>
        <family val="2"/>
      </rPr>
      <t xml:space="preserve">分解</t>
    </r>
  </si>
  <si>
    <r>
      <rPr>
        <sz val="10"/>
        <color rgb="FF000000"/>
        <rFont val="Noto Sans CJK SC"/>
        <family val="2"/>
      </rPr>
      <t xml:space="preserve">无风险利率 </t>
    </r>
    <r>
      <rPr>
        <sz val="10"/>
        <color rgb="FF000000"/>
        <rFont val="Arial"/>
        <family val="0"/>
        <charset val="1"/>
      </rPr>
      <t xml:space="preserve">Rf</t>
    </r>
  </si>
  <si>
    <t xml:space="preserve">Beta</t>
  </si>
  <si>
    <r>
      <rPr>
        <sz val="10"/>
        <color rgb="FF000000"/>
        <rFont val="Noto Sans CJK SC"/>
        <family val="2"/>
      </rPr>
      <t xml:space="preserve">股权风险溢价 </t>
    </r>
    <r>
      <rPr>
        <sz val="10"/>
        <color rgb="FF000000"/>
        <rFont val="Arial"/>
        <family val="0"/>
        <charset val="1"/>
      </rPr>
      <t xml:space="preserve">ERP</t>
    </r>
  </si>
  <si>
    <r>
      <rPr>
        <sz val="10"/>
        <color rgb="FF000000"/>
        <rFont val="Noto Sans CJK SC"/>
        <family val="2"/>
      </rPr>
      <t xml:space="preserve">执行</t>
    </r>
    <r>
      <rPr>
        <sz val="10"/>
        <color rgb="FF000000"/>
        <rFont val="Arial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规模溢价</t>
    </r>
  </si>
  <si>
    <r>
      <rPr>
        <sz val="10"/>
        <color rgb="FF000000"/>
        <rFont val="Noto Sans CJK SC"/>
        <family val="2"/>
      </rPr>
      <t xml:space="preserve">股权成本 </t>
    </r>
    <r>
      <rPr>
        <sz val="10"/>
        <color rgb="FF000000"/>
        <rFont val="Arial"/>
        <family val="0"/>
        <charset val="1"/>
      </rPr>
      <t xml:space="preserve">Ke</t>
    </r>
  </si>
  <si>
    <r>
      <rPr>
        <sz val="10"/>
        <color rgb="FF000000"/>
        <rFont val="Noto Sans CJK SC"/>
        <family val="2"/>
      </rPr>
      <t xml:space="preserve">税后债务成本 </t>
    </r>
    <r>
      <rPr>
        <sz val="10"/>
        <color rgb="FF000000"/>
        <rFont val="Arial"/>
        <family val="0"/>
        <charset val="1"/>
      </rPr>
      <t xml:space="preserve">Kd</t>
    </r>
  </si>
  <si>
    <r>
      <rPr>
        <sz val="10"/>
        <color rgb="FF000000"/>
        <rFont val="Noto Sans CJK SC"/>
        <family val="2"/>
      </rPr>
      <t xml:space="preserve">权益权重 </t>
    </r>
    <r>
      <rPr>
        <sz val="10"/>
        <color rgb="FF000000"/>
        <rFont val="Arial"/>
        <family val="0"/>
        <charset val="1"/>
      </rPr>
      <t xml:space="preserve">We</t>
    </r>
  </si>
  <si>
    <r>
      <rPr>
        <sz val="10"/>
        <color rgb="FF000000"/>
        <rFont val="Noto Sans CJK SC"/>
        <family val="2"/>
      </rPr>
      <t xml:space="preserve">债务权重 </t>
    </r>
    <r>
      <rPr>
        <sz val="10"/>
        <color rgb="FF000000"/>
        <rFont val="Arial"/>
        <family val="0"/>
        <charset val="1"/>
      </rPr>
      <t xml:space="preserve">Wd</t>
    </r>
  </si>
  <si>
    <r>
      <rPr>
        <sz val="10"/>
        <color rgb="FF000000"/>
        <rFont val="Noto Sans CJK SC"/>
        <family val="2"/>
      </rPr>
      <t xml:space="preserve">合并 </t>
    </r>
    <r>
      <rPr>
        <sz val="10"/>
        <color rgb="FF000000"/>
        <rFont val="Arial"/>
        <family val="0"/>
        <charset val="1"/>
      </rPr>
      <t xml:space="preserve">WACC</t>
    </r>
  </si>
  <si>
    <r>
      <rPr>
        <sz val="10"/>
        <color rgb="FF000000"/>
        <rFont val="Noto Sans CJK SC"/>
        <family val="2"/>
      </rPr>
      <t xml:space="preserve">退出 </t>
    </r>
    <r>
      <rPr>
        <sz val="10"/>
        <color rgb="FF000000"/>
        <rFont val="Arial"/>
        <family val="0"/>
        <charset val="1"/>
      </rPr>
      <t xml:space="preserve">EV/EBITDA </t>
    </r>
    <r>
      <rPr>
        <sz val="10"/>
        <color rgb="FF000000"/>
        <rFont val="Noto Sans CJK SC"/>
        <family val="2"/>
      </rPr>
      <t xml:space="preserve">倍数</t>
    </r>
  </si>
  <si>
    <r>
      <rPr>
        <sz val="10"/>
        <color rgb="FF000000"/>
        <rFont val="Noto Sans CJK SC"/>
        <family val="2"/>
      </rPr>
      <t xml:space="preserve">税率（</t>
    </r>
    <r>
      <rPr>
        <sz val="10"/>
        <color rgb="FF000000"/>
        <rFont val="Arial"/>
        <family val="0"/>
        <charset val="1"/>
      </rPr>
      <t xml:space="preserve">NOL </t>
    </r>
    <r>
      <rPr>
        <sz val="10"/>
        <color rgb="FF000000"/>
        <rFont val="Noto Sans CJK SC"/>
        <family val="2"/>
      </rPr>
      <t xml:space="preserve">期）</t>
    </r>
  </si>
  <si>
    <t xml:space="preserve">2026E</t>
  </si>
  <si>
    <t xml:space="preserve">2027E</t>
  </si>
  <si>
    <t xml:space="preserve">2028E</t>
  </si>
  <si>
    <t xml:space="preserve">2029E</t>
  </si>
  <si>
    <t xml:space="preserve">2030E</t>
  </si>
  <si>
    <t xml:space="preserve">2031E</t>
  </si>
  <si>
    <t xml:space="preserve">2032E</t>
  </si>
  <si>
    <r>
      <rPr>
        <sz val="10"/>
        <color rgb="FF000000"/>
        <rFont val="Noto Sans CJK SC"/>
        <family val="2"/>
      </rPr>
      <t xml:space="preserve">折现期 </t>
    </r>
    <r>
      <rPr>
        <sz val="10"/>
        <color rgb="FF000000"/>
        <rFont val="Arial"/>
        <family val="0"/>
        <charset val="1"/>
      </rPr>
      <t xml:space="preserve">t</t>
    </r>
  </si>
  <si>
    <t xml:space="preserve">营收</t>
  </si>
  <si>
    <r>
      <rPr>
        <sz val="10"/>
        <color rgb="FF000000"/>
        <rFont val="Arial"/>
        <family val="0"/>
        <charset val="1"/>
      </rPr>
      <t xml:space="preserve">EBIT </t>
    </r>
    <r>
      <rPr>
        <sz val="10"/>
        <color rgb="FF000000"/>
        <rFont val="Noto Sans CJK SC"/>
        <family val="2"/>
      </rPr>
      <t xml:space="preserve">利润率</t>
    </r>
  </si>
  <si>
    <t xml:space="preserve">EBIT</t>
  </si>
  <si>
    <t xml:space="preserve">D&amp;A</t>
  </si>
  <si>
    <r>
      <rPr>
        <sz val="10"/>
        <color rgb="FF000000"/>
        <rFont val="Noto Sans CJK SC"/>
        <family val="2"/>
      </rPr>
      <t xml:space="preserve">资本开支 </t>
    </r>
    <r>
      <rPr>
        <sz val="10"/>
        <color rgb="FF000000"/>
        <rFont val="Arial"/>
        <family val="0"/>
        <charset val="1"/>
      </rPr>
      <t xml:space="preserve">Capex</t>
    </r>
  </si>
  <si>
    <t xml:space="preserve">ΔWC</t>
  </si>
  <si>
    <t xml:space="preserve">UFCF</t>
  </si>
  <si>
    <t xml:space="preserve">折现因子</t>
  </si>
  <si>
    <t xml:space="preserve">PV(UFCF)</t>
  </si>
  <si>
    <r>
      <rPr>
        <sz val="10"/>
        <color rgb="FF000000"/>
        <rFont val="Arial"/>
        <family val="0"/>
        <charset val="1"/>
      </rPr>
      <t xml:space="preserve">PV(UFCF) </t>
    </r>
    <r>
      <rPr>
        <sz val="10"/>
        <color rgb="FF000000"/>
        <rFont val="Noto Sans CJK SC"/>
        <family val="2"/>
      </rPr>
      <t xml:space="preserve">合计</t>
    </r>
  </si>
  <si>
    <r>
      <rPr>
        <sz val="10"/>
        <color rgb="FF000000"/>
        <rFont val="Noto Sans CJK SC"/>
        <family val="2"/>
      </rPr>
      <t xml:space="preserve">终值 </t>
    </r>
    <r>
      <rPr>
        <sz val="10"/>
        <color rgb="FF000000"/>
        <rFont val="Arial"/>
        <family val="0"/>
        <charset val="1"/>
      </rPr>
      <t xml:space="preserve">TV = EBITDA₂₀₃₂ × </t>
    </r>
    <r>
      <rPr>
        <sz val="10"/>
        <color rgb="FF000000"/>
        <rFont val="Noto Sans CJK SC"/>
        <family val="2"/>
      </rPr>
      <t xml:space="preserve">退出倍数</t>
    </r>
  </si>
  <si>
    <r>
      <rPr>
        <sz val="10"/>
        <color rgb="FF000000"/>
        <rFont val="Arial"/>
        <family val="0"/>
        <charset val="1"/>
      </rPr>
      <t xml:space="preserve">PV(</t>
    </r>
    <r>
      <rPr>
        <sz val="10"/>
        <color rgb="FF000000"/>
        <rFont val="Noto Sans CJK SC"/>
        <family val="2"/>
      </rPr>
      <t xml:space="preserve">终值</t>
    </r>
    <r>
      <rPr>
        <sz val="10"/>
        <color rgb="FF000000"/>
        <rFont val="Arial"/>
        <family val="0"/>
        <charset val="1"/>
      </rPr>
      <t xml:space="preserve">)</t>
    </r>
  </si>
  <si>
    <r>
      <rPr>
        <b val="true"/>
        <sz val="10"/>
        <color rgb="FF000000"/>
        <rFont val="Noto Sans CJK SC"/>
        <family val="2"/>
      </rPr>
      <t xml:space="preserve">企业价值 </t>
    </r>
    <r>
      <rPr>
        <b val="true"/>
        <sz val="10"/>
        <color rgb="FF000000"/>
        <rFont val="Arial"/>
        <family val="0"/>
        <charset val="1"/>
      </rPr>
      <t xml:space="preserve">EV</t>
    </r>
  </si>
  <si>
    <r>
      <rPr>
        <sz val="10"/>
        <color rgb="FF000000"/>
        <rFont val="Arial"/>
        <family val="0"/>
        <charset val="1"/>
      </rPr>
      <t xml:space="preserve">+ </t>
    </r>
    <r>
      <rPr>
        <sz val="10"/>
        <color rgb="FF000000"/>
        <rFont val="Noto Sans CJK SC"/>
        <family val="2"/>
      </rPr>
      <t xml:space="preserve">净现金</t>
    </r>
  </si>
  <si>
    <t xml:space="preserve">股权价值</t>
  </si>
  <si>
    <r>
      <rPr>
        <b val="true"/>
        <sz val="10"/>
        <color rgb="FF000000"/>
        <rFont val="Noto Sans CJK SC"/>
        <family val="2"/>
      </rPr>
      <t xml:space="preserve">每股价值 </t>
    </r>
    <r>
      <rPr>
        <b val="true"/>
        <sz val="10"/>
        <color rgb="FF000000"/>
        <rFont val="Arial"/>
        <family val="0"/>
        <charset val="1"/>
      </rPr>
      <t xml:space="preserve">($)</t>
    </r>
  </si>
  <si>
    <r>
      <rPr>
        <i val="true"/>
        <sz val="10"/>
        <color rgb="FF7F7F7F"/>
        <rFont val="Noto Sans CJK SC"/>
        <family val="2"/>
      </rPr>
      <t xml:space="preserve">备注：若改用永续增长（</t>
    </r>
    <r>
      <rPr>
        <i val="true"/>
        <sz val="10"/>
        <color rgb="FF7F7F7F"/>
        <rFont val="Arial"/>
        <family val="0"/>
        <charset val="1"/>
      </rPr>
      <t xml:space="preserve">g=4%</t>
    </r>
    <r>
      <rPr>
        <i val="true"/>
        <sz val="10"/>
        <color rgb="FF7F7F7F"/>
        <rFont val="Noto Sans CJK SC"/>
        <family val="2"/>
      </rPr>
      <t xml:space="preserve">）终值法，估值更保守；本表用退出倍数法。</t>
    </r>
  </si>
  <si>
    <r>
      <rPr>
        <b val="true"/>
        <sz val="10"/>
        <color rgb="FF1F4E79"/>
        <rFont val="Noto Sans CJK SC"/>
        <family val="2"/>
      </rPr>
      <t xml:space="preserve">敏感性：每股价值 </t>
    </r>
    <r>
      <rPr>
        <b val="true"/>
        <sz val="10"/>
        <color rgb="FF1F4E79"/>
        <rFont val="Arial"/>
        <family val="0"/>
        <charset val="1"/>
      </rPr>
      <t xml:space="preserve">($) = f(WACC, </t>
    </r>
    <r>
      <rPr>
        <b val="true"/>
        <sz val="10"/>
        <color rgb="FF1F4E79"/>
        <rFont val="Noto Sans CJK SC"/>
        <family val="2"/>
      </rPr>
      <t xml:space="preserve">退出 </t>
    </r>
    <r>
      <rPr>
        <b val="true"/>
        <sz val="10"/>
        <color rgb="FF1F4E79"/>
        <rFont val="Arial"/>
        <family val="0"/>
        <charset val="1"/>
      </rPr>
      <t xml:space="preserve">EV/EBITDA)</t>
    </r>
  </si>
  <si>
    <r>
      <rPr>
        <b val="true"/>
        <sz val="11"/>
        <color rgb="FFFFFFFF"/>
        <rFont val="Arial"/>
        <family val="0"/>
        <charset val="1"/>
      </rPr>
      <t xml:space="preserve">WACC </t>
    </r>
    <r>
      <rPr>
        <b val="true"/>
        <sz val="11"/>
        <color rgb="FFFFFFFF"/>
        <rFont val="Noto Sans CJK SC"/>
        <family val="2"/>
      </rPr>
      <t xml:space="preserve">＼ 退出倍数</t>
    </r>
  </si>
  <si>
    <r>
      <rPr>
        <b val="true"/>
        <sz val="14"/>
        <color rgb="FF1F4E79"/>
        <rFont val="Noto Sans CJK SC"/>
        <family val="2"/>
      </rPr>
      <t xml:space="preserve">相对估值情景定价（</t>
    </r>
    <r>
      <rPr>
        <b val="true"/>
        <sz val="14"/>
        <color rgb="FF1F4E79"/>
        <rFont val="Arial"/>
        <family val="0"/>
        <charset val="1"/>
      </rPr>
      <t xml:space="preserve">EV/</t>
    </r>
    <r>
      <rPr>
        <b val="true"/>
        <sz val="14"/>
        <color rgb="FF1F4E79"/>
        <rFont val="Noto Sans CJK SC"/>
        <family val="2"/>
      </rPr>
      <t xml:space="preserve">远期 </t>
    </r>
    <r>
      <rPr>
        <b val="true"/>
        <sz val="14"/>
        <color rgb="FF1F4E79"/>
        <rFont val="Arial"/>
        <family val="0"/>
        <charset val="1"/>
      </rPr>
      <t xml:space="preserve">ARR </t>
    </r>
    <r>
      <rPr>
        <b val="true"/>
        <sz val="14"/>
        <color rgb="FF1F4E79"/>
        <rFont val="Noto Sans CJK SC"/>
        <family val="2"/>
      </rPr>
      <t xml:space="preserve">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</si>
  <si>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(</t>
    </r>
    <r>
      <rPr>
        <i val="true"/>
        <sz val="10"/>
        <color rgb="FF7F7F7F"/>
        <rFont val="Noto Sans CJK SC"/>
        <family val="2"/>
      </rPr>
      <t xml:space="preserve">出场</t>
    </r>
    <r>
      <rPr>
        <i val="true"/>
        <sz val="10"/>
        <color rgb="FF7F7F7F"/>
        <rFont val="Arial"/>
        <family val="0"/>
        <charset val="1"/>
      </rPr>
      <t xml:space="preserve">ARR×</t>
    </r>
    <r>
      <rPr>
        <i val="true"/>
        <sz val="10"/>
        <color rgb="FF7F7F7F"/>
        <rFont val="Noto Sans CJK SC"/>
        <family val="2"/>
      </rPr>
      <t xml:space="preserve">倍数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净现金</t>
    </r>
    <r>
      <rPr>
        <i val="true"/>
        <sz val="10"/>
        <color rgb="FF7F7F7F"/>
        <rFont val="Arial"/>
        <family val="0"/>
        <charset val="1"/>
      </rPr>
      <t xml:space="preserve">) / </t>
    </r>
    <r>
      <rPr>
        <i val="true"/>
        <sz val="10"/>
        <color rgb="FF7F7F7F"/>
        <rFont val="Noto Sans CJK SC"/>
        <family val="2"/>
      </rPr>
      <t xml:space="preserve">摊薄股数；加权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</si>
  <si>
    <r>
      <rPr>
        <b val="true"/>
        <sz val="11"/>
        <color rgb="FFFFFFFF"/>
        <rFont val="Noto Sans CJK SC"/>
        <family val="2"/>
      </rPr>
      <t xml:space="preserve">出场</t>
    </r>
    <r>
      <rPr>
        <b val="true"/>
        <sz val="11"/>
        <color rgb="FFFFFFFF"/>
        <rFont val="Arial"/>
        <family val="0"/>
        <charset val="1"/>
      </rPr>
      <t xml:space="preserve">ARR($M)</t>
    </r>
  </si>
  <si>
    <t xml:space="preserve">EV/ARR</t>
  </si>
  <si>
    <r>
      <rPr>
        <b val="true"/>
        <sz val="11"/>
        <color rgb="FFFFFFFF"/>
        <rFont val="Noto Sans CJK SC"/>
        <family val="2"/>
      </rPr>
      <t xml:space="preserve">隐含</t>
    </r>
    <r>
      <rPr>
        <b val="true"/>
        <sz val="11"/>
        <color rgb="FFFFFFFF"/>
        <rFont val="Arial"/>
        <family val="0"/>
        <charset val="1"/>
      </rPr>
      <t xml:space="preserve">EV($M)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</si>
  <si>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</si>
  <si>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</si>
  <si>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</si>
  <si>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对照：卖方一致目标价中值约 </t>
    </r>
    <r>
      <rPr>
        <i val="true"/>
        <sz val="10"/>
        <color rgb="FF7F7F7F"/>
        <rFont val="Arial"/>
        <family val="0"/>
        <charset val="1"/>
      </rPr>
      <t xml:space="preserve">$242</t>
    </r>
    <r>
      <rPr>
        <i val="true"/>
        <sz val="10"/>
        <color rgb="FF7F7F7F"/>
        <rFont val="Noto Sans CJK SC"/>
        <family val="2"/>
      </rPr>
      <t xml:space="preserve">（区间 </t>
    </r>
    <r>
      <rPr>
        <i val="true"/>
        <sz val="10"/>
        <color rgb="FF7F7F7F"/>
        <rFont val="Arial"/>
        <family val="0"/>
        <charset val="1"/>
      </rPr>
      <t xml:space="preserve">$126–287</t>
    </r>
    <r>
      <rPr>
        <i val="true"/>
        <sz val="10"/>
        <color rgb="FF7F7F7F"/>
        <rFont val="Noto Sans CJK SC"/>
        <family val="2"/>
      </rPr>
      <t xml:space="preserve">）。</t>
    </r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</si>
</sst>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"/>
    <numFmt numFmtId="166" formatCode="#,##0"/>
    <numFmt numFmtId="167" formatCode="\$#,##0;&quot;($&quot;#,##0\);\-"/>
    <numFmt numFmtId="168" formatCode="0.0\x"/>
    <numFmt numFmtId="169" formatCode="0.0%"/>
    <numFmt numFmtId="170" formatCode="0.0"/>
    <numFmt numFmtId="171" formatCode="0.000"/>
    <numFmt numFmtId="172" formatCode="\$#,##0.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b val="true"/>
      <sz val="10"/>
      <color rgb="FF1F4E79"/>
      <name val="Noto Sans CJK SC"/>
      <family val="2"/>
    </font>
    <font>
      <b val="true"/>
      <sz val="10"/>
      <color rgb="FF1F4E7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4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229</v>
      </c>
    </row>
    <row r="6" customFormat="false" ht="15" hidden="false" customHeight="false" outlineLevel="0" collapsed="false">
      <c r="A6" s="5" t="s">
        <v>4</v>
      </c>
      <c r="B6" s="7" t="n">
        <v>265</v>
      </c>
    </row>
    <row r="7" customFormat="false" ht="15" hidden="false" customHeight="false" outlineLevel="0" collapsed="false">
      <c r="A7" s="5" t="s">
        <v>5</v>
      </c>
      <c r="B7" s="8" t="n">
        <v>9298</v>
      </c>
    </row>
    <row r="8" customFormat="false" ht="15" hidden="false" customHeight="false" outlineLevel="0" collapsed="false">
      <c r="A8" s="5" t="s">
        <v>6</v>
      </c>
      <c r="B8" s="8" t="n">
        <v>8432</v>
      </c>
    </row>
    <row r="9" customFormat="false" ht="15" hidden="false" customHeight="false" outlineLevel="0" collapsed="false">
      <c r="A9" s="5" t="s">
        <v>7</v>
      </c>
      <c r="B9" s="9" t="n">
        <f aca="false">B7-B8</f>
        <v>866</v>
      </c>
    </row>
    <row r="10" customFormat="false" ht="15" hidden="false" customHeight="false" outlineLevel="0" collapsed="false">
      <c r="A10" s="5" t="s">
        <v>8</v>
      </c>
      <c r="B10" s="8" t="n">
        <v>1920</v>
      </c>
    </row>
    <row r="12" customFormat="false" ht="17.15" hidden="false" customHeight="false" outlineLevel="0" collapsed="false">
      <c r="A12" s="3" t="s">
        <v>9</v>
      </c>
      <c r="B12" s="4"/>
    </row>
    <row r="13" customFormat="false" ht="17.15" hidden="false" customHeight="false" outlineLevel="0" collapsed="false">
      <c r="A13" s="10" t="s">
        <v>10</v>
      </c>
      <c r="B13" s="11" t="s">
        <v>11</v>
      </c>
      <c r="C13" s="11" t="s">
        <v>12</v>
      </c>
      <c r="D13" s="10" t="s">
        <v>13</v>
      </c>
    </row>
    <row r="14" customFormat="false" ht="15" hidden="false" customHeight="false" outlineLevel="0" collapsed="false">
      <c r="A14" s="12" t="s">
        <v>14</v>
      </c>
      <c r="B14" s="13" t="n">
        <v>9000</v>
      </c>
      <c r="C14" s="14" t="n">
        <v>10</v>
      </c>
      <c r="D14" s="15" t="n">
        <v>0.3</v>
      </c>
    </row>
    <row r="15" customFormat="false" ht="15" hidden="false" customHeight="false" outlineLevel="0" collapsed="false">
      <c r="A15" s="12" t="s">
        <v>15</v>
      </c>
      <c r="B15" s="13" t="n">
        <v>8000</v>
      </c>
      <c r="C15" s="14" t="n">
        <v>8</v>
      </c>
      <c r="D15" s="15" t="n">
        <v>0.5</v>
      </c>
    </row>
    <row r="16" customFormat="false" ht="15" hidden="false" customHeight="false" outlineLevel="0" collapsed="false">
      <c r="A16" s="12" t="s">
        <v>16</v>
      </c>
      <c r="B16" s="13" t="n">
        <v>6500</v>
      </c>
      <c r="C16" s="14" t="n">
        <v>5.4</v>
      </c>
      <c r="D16" s="15" t="n">
        <v>0.2</v>
      </c>
    </row>
    <row r="18" customFormat="false" ht="15" hidden="false" customHeight="false" outlineLevel="0" collapsed="false">
      <c r="A18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1"/>
  </cols>
  <sheetData>
    <row r="1" customFormat="false" ht="21.6" hidden="false" customHeight="false" outlineLevel="0" collapsed="false">
      <c r="A1" s="16" t="s">
        <v>18</v>
      </c>
    </row>
    <row r="2" customFormat="false" ht="15" hidden="false" customHeight="false" outlineLevel="0" collapsed="false">
      <c r="A2" s="2" t="s">
        <v>19</v>
      </c>
    </row>
    <row r="4" customFormat="false" ht="15" hidden="false" customHeight="false" outlineLevel="0" collapsed="false">
      <c r="A4" s="17" t="s">
        <v>20</v>
      </c>
      <c r="B4" s="18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8" t="s">
        <v>26</v>
      </c>
      <c r="H4" s="18" t="s">
        <v>27</v>
      </c>
      <c r="I4" s="18" t="s">
        <v>28</v>
      </c>
    </row>
    <row r="5" customFormat="false" ht="15" hidden="false" customHeight="false" outlineLevel="0" collapsed="false">
      <c r="A5" s="19" t="s">
        <v>29</v>
      </c>
      <c r="B5" s="20" t="n">
        <v>390</v>
      </c>
      <c r="C5" s="21" t="n">
        <f aca="false">B5*(1+C6)</f>
        <v>561.6</v>
      </c>
      <c r="D5" s="21" t="n">
        <f aca="false">C5*(1+D6)</f>
        <v>763.776</v>
      </c>
      <c r="E5" s="21" t="n">
        <f aca="false">D5*(1+E6)</f>
        <v>1008.18432</v>
      </c>
      <c r="F5" s="21" t="n">
        <f aca="false">E5*(1+F6)</f>
        <v>1310.639616</v>
      </c>
      <c r="G5" s="21" t="n">
        <f aca="false">F5*(1+G6)</f>
        <v>1664.51231232</v>
      </c>
      <c r="H5" s="21" t="n">
        <f aca="false">G5*(1+H6)</f>
        <v>2063.9952672768</v>
      </c>
      <c r="I5" s="21" t="n">
        <f aca="false">H5*(1+I6)</f>
        <v>2518.0742260777</v>
      </c>
    </row>
    <row r="6" customFormat="false" ht="15" hidden="false" customHeight="false" outlineLevel="0" collapsed="false">
      <c r="A6" s="22" t="s">
        <v>30</v>
      </c>
      <c r="B6" s="23"/>
      <c r="C6" s="24" t="n">
        <v>0.44</v>
      </c>
      <c r="D6" s="24" t="n">
        <v>0.36</v>
      </c>
      <c r="E6" s="24" t="n">
        <v>0.32</v>
      </c>
      <c r="F6" s="24" t="n">
        <v>0.3</v>
      </c>
      <c r="G6" s="24" t="n">
        <v>0.27</v>
      </c>
      <c r="H6" s="24" t="n">
        <v>0.24</v>
      </c>
      <c r="I6" s="24" t="n">
        <v>0.22</v>
      </c>
    </row>
    <row r="7" customFormat="false" ht="15" hidden="false" customHeight="false" outlineLevel="0" collapsed="false">
      <c r="A7" s="25" t="s">
        <v>31</v>
      </c>
      <c r="B7" s="24" t="n">
        <v>0.74</v>
      </c>
      <c r="C7" s="24" t="n">
        <v>0.73</v>
      </c>
      <c r="D7" s="24" t="n">
        <v>0.73</v>
      </c>
      <c r="E7" s="24" t="n">
        <v>0.73</v>
      </c>
      <c r="F7" s="24" t="n">
        <v>0.72</v>
      </c>
      <c r="G7" s="24" t="n">
        <v>0.72</v>
      </c>
      <c r="H7" s="24" t="n">
        <v>0.72</v>
      </c>
      <c r="I7" s="24" t="n">
        <v>0.72</v>
      </c>
    </row>
    <row r="8" customFormat="false" ht="15" hidden="false" customHeight="false" outlineLevel="0" collapsed="false">
      <c r="A8" s="25" t="s">
        <v>32</v>
      </c>
      <c r="B8" s="21" t="n">
        <f aca="false">B5*B7</f>
        <v>288.6</v>
      </c>
      <c r="C8" s="21" t="n">
        <f aca="false">C5*C7</f>
        <v>409.968</v>
      </c>
      <c r="D8" s="21" t="n">
        <f aca="false">D5*D7</f>
        <v>557.55648</v>
      </c>
      <c r="E8" s="21" t="n">
        <f aca="false">E5*E7</f>
        <v>735.9745536</v>
      </c>
      <c r="F8" s="21" t="n">
        <f aca="false">F5*F7</f>
        <v>943.66052352</v>
      </c>
      <c r="G8" s="21" t="n">
        <f aca="false">G5*G7</f>
        <v>1198.4488648704</v>
      </c>
      <c r="H8" s="21" t="n">
        <f aca="false">H5*H7</f>
        <v>1486.0765924393</v>
      </c>
      <c r="I8" s="21" t="n">
        <f aca="false">I5*I7</f>
        <v>1813.01344277594</v>
      </c>
    </row>
    <row r="9" customFormat="false" ht="15" hidden="false" customHeight="false" outlineLevel="0" collapsed="false">
      <c r="A9" s="22" t="s">
        <v>33</v>
      </c>
      <c r="B9" s="24" t="n">
        <v>0.45</v>
      </c>
      <c r="C9" s="24" t="n">
        <v>0.45</v>
      </c>
      <c r="D9" s="24" t="n">
        <v>0.46</v>
      </c>
      <c r="E9" s="24" t="n">
        <v>0.47</v>
      </c>
      <c r="F9" s="24" t="n">
        <v>0.46</v>
      </c>
      <c r="G9" s="24" t="n">
        <v>0.47</v>
      </c>
      <c r="H9" s="24" t="n">
        <v>0.48</v>
      </c>
      <c r="I9" s="24" t="n">
        <v>0.48</v>
      </c>
    </row>
    <row r="10" customFormat="false" ht="15" hidden="false" customHeight="false" outlineLevel="0" collapsed="false">
      <c r="A10" s="22" t="s">
        <v>34</v>
      </c>
      <c r="B10" s="21" t="n">
        <f aca="false">B5*B9</f>
        <v>175.5</v>
      </c>
      <c r="C10" s="21" t="n">
        <f aca="false">C5*C9</f>
        <v>252.72</v>
      </c>
      <c r="D10" s="21" t="n">
        <f aca="false">D5*D9</f>
        <v>351.33696</v>
      </c>
      <c r="E10" s="21" t="n">
        <f aca="false">E5*E9</f>
        <v>473.8466304</v>
      </c>
      <c r="F10" s="21" t="n">
        <f aca="false">F5*F9</f>
        <v>602.89422336</v>
      </c>
      <c r="G10" s="21" t="n">
        <f aca="false">G5*G9</f>
        <v>782.3207867904</v>
      </c>
      <c r="H10" s="21" t="n">
        <f aca="false">H5*H9</f>
        <v>990.717728292864</v>
      </c>
      <c r="I10" s="21" t="n">
        <f aca="false">I5*I9</f>
        <v>1208.67562851729</v>
      </c>
    </row>
    <row r="12" customFormat="false" ht="15" hidden="false" customHeight="false" outlineLevel="0" collapsed="false">
      <c r="A12" s="2" t="s">
        <v>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9" min="2" style="0" width="12"/>
  </cols>
  <sheetData>
    <row r="1" customFormat="false" ht="21.6" hidden="false" customHeight="false" outlineLevel="0" collapsed="false">
      <c r="A1" s="1" t="s">
        <v>36</v>
      </c>
    </row>
    <row r="2" customFormat="false" ht="15" hidden="false" customHeight="false" outlineLevel="0" collapsed="false">
      <c r="A2" s="2" t="s">
        <v>37</v>
      </c>
    </row>
    <row r="4" customFormat="false" ht="17.15" hidden="false" customHeight="false" outlineLevel="0" collapsed="false">
      <c r="A4" s="26" t="s">
        <v>38</v>
      </c>
      <c r="B4" s="4"/>
    </row>
    <row r="5" customFormat="false" ht="15" hidden="false" customHeight="false" outlineLevel="0" collapsed="false">
      <c r="A5" s="5" t="s">
        <v>39</v>
      </c>
      <c r="B5" s="15" t="n">
        <v>0.043</v>
      </c>
    </row>
    <row r="6" customFormat="false" ht="15" hidden="false" customHeight="false" outlineLevel="0" collapsed="false">
      <c r="A6" s="27" t="s">
        <v>40</v>
      </c>
      <c r="B6" s="28" t="n">
        <v>1.6</v>
      </c>
    </row>
    <row r="7" customFormat="false" ht="15" hidden="false" customHeight="false" outlineLevel="0" collapsed="false">
      <c r="A7" s="5" t="s">
        <v>41</v>
      </c>
      <c r="B7" s="15" t="n">
        <v>0.05</v>
      </c>
    </row>
    <row r="8" customFormat="false" ht="15" hidden="false" customHeight="false" outlineLevel="0" collapsed="false">
      <c r="A8" s="5" t="s">
        <v>42</v>
      </c>
      <c r="B8" s="15" t="n">
        <v>0.02</v>
      </c>
    </row>
    <row r="9" customFormat="false" ht="15" hidden="false" customHeight="false" outlineLevel="0" collapsed="false">
      <c r="A9" s="5" t="s">
        <v>43</v>
      </c>
      <c r="B9" s="29" t="n">
        <f aca="false">B5+B6*B7+B8</f>
        <v>0.143</v>
      </c>
    </row>
    <row r="10" customFormat="false" ht="15" hidden="false" customHeight="false" outlineLevel="0" collapsed="false">
      <c r="A10" s="5" t="s">
        <v>44</v>
      </c>
      <c r="B10" s="15" t="n">
        <v>0.025</v>
      </c>
    </row>
    <row r="11" customFormat="false" ht="15" hidden="false" customHeight="false" outlineLevel="0" collapsed="false">
      <c r="A11" s="5" t="s">
        <v>45</v>
      </c>
      <c r="B11" s="15" t="n">
        <v>0.92</v>
      </c>
    </row>
    <row r="12" customFormat="false" ht="15" hidden="false" customHeight="false" outlineLevel="0" collapsed="false">
      <c r="A12" s="5" t="s">
        <v>46</v>
      </c>
      <c r="B12" s="15" t="n">
        <v>0.08</v>
      </c>
    </row>
    <row r="13" customFormat="false" ht="15" hidden="false" customHeight="false" outlineLevel="0" collapsed="false">
      <c r="A13" s="5" t="s">
        <v>47</v>
      </c>
      <c r="B13" s="29" t="n">
        <f aca="false">B9*B11+B10*B12</f>
        <v>0.13356</v>
      </c>
    </row>
    <row r="14" customFormat="false" ht="15" hidden="false" customHeight="false" outlineLevel="0" collapsed="false">
      <c r="A14" s="5" t="s">
        <v>48</v>
      </c>
      <c r="B14" s="14" t="n">
        <v>12</v>
      </c>
    </row>
    <row r="15" customFormat="false" ht="15" hidden="false" customHeight="false" outlineLevel="0" collapsed="false">
      <c r="A15" s="5" t="s">
        <v>49</v>
      </c>
      <c r="B15" s="15" t="n">
        <v>0</v>
      </c>
    </row>
    <row r="18" customFormat="false" ht="15" hidden="false" customHeight="false" outlineLevel="0" collapsed="false">
      <c r="A18" s="17" t="s">
        <v>20</v>
      </c>
      <c r="B18" s="18" t="s">
        <v>50</v>
      </c>
      <c r="C18" s="18" t="s">
        <v>51</v>
      </c>
      <c r="D18" s="18" t="s">
        <v>52</v>
      </c>
      <c r="E18" s="18" t="s">
        <v>53</v>
      </c>
      <c r="F18" s="18" t="s">
        <v>54</v>
      </c>
      <c r="G18" s="18" t="s">
        <v>55</v>
      </c>
      <c r="H18" s="18" t="s">
        <v>56</v>
      </c>
    </row>
    <row r="19" customFormat="false" ht="15" hidden="false" customHeight="false" outlineLevel="0" collapsed="false">
      <c r="A19" s="30" t="s">
        <v>57</v>
      </c>
      <c r="B19" s="31" t="n">
        <v>1</v>
      </c>
      <c r="C19" s="31" t="n">
        <v>2</v>
      </c>
      <c r="D19" s="31" t="n">
        <v>3</v>
      </c>
      <c r="E19" s="31" t="n">
        <v>4</v>
      </c>
      <c r="F19" s="31" t="n">
        <v>5</v>
      </c>
      <c r="G19" s="31" t="n">
        <v>6</v>
      </c>
      <c r="H19" s="31" t="n">
        <v>7</v>
      </c>
    </row>
    <row r="20" customFormat="false" ht="15" hidden="false" customHeight="false" outlineLevel="0" collapsed="false">
      <c r="A20" s="30" t="s">
        <v>58</v>
      </c>
      <c r="B20" s="20" t="n">
        <v>3200</v>
      </c>
      <c r="C20" s="20" t="n">
        <v>6500</v>
      </c>
      <c r="D20" s="20" t="n">
        <v>11000</v>
      </c>
      <c r="E20" s="20" t="n">
        <v>15500</v>
      </c>
      <c r="F20" s="20" t="n">
        <v>19500</v>
      </c>
      <c r="G20" s="20" t="n">
        <v>23000</v>
      </c>
      <c r="H20" s="20" t="n">
        <v>26000</v>
      </c>
    </row>
    <row r="21" customFormat="false" ht="15" hidden="false" customHeight="false" outlineLevel="0" collapsed="false">
      <c r="A21" s="32" t="s">
        <v>59</v>
      </c>
      <c r="B21" s="24" t="n">
        <v>-0.12</v>
      </c>
      <c r="C21" s="24" t="n">
        <v>0.06</v>
      </c>
      <c r="D21" s="24" t="n">
        <v>0.16</v>
      </c>
      <c r="E21" s="24" t="n">
        <v>0.24</v>
      </c>
      <c r="F21" s="24" t="n">
        <v>0.28</v>
      </c>
      <c r="G21" s="24" t="n">
        <v>0.3</v>
      </c>
      <c r="H21" s="24" t="n">
        <v>0.31</v>
      </c>
    </row>
    <row r="22" customFormat="false" ht="15" hidden="false" customHeight="false" outlineLevel="0" collapsed="false">
      <c r="A22" s="32" t="s">
        <v>60</v>
      </c>
      <c r="B22" s="21" t="n">
        <f aca="false">B20*B21</f>
        <v>-384</v>
      </c>
      <c r="C22" s="21" t="n">
        <f aca="false">C20*C21</f>
        <v>390</v>
      </c>
      <c r="D22" s="21" t="n">
        <f aca="false">D20*D21</f>
        <v>1760</v>
      </c>
      <c r="E22" s="21" t="n">
        <f aca="false">E20*E21</f>
        <v>3720</v>
      </c>
      <c r="F22" s="21" t="n">
        <f aca="false">F20*F21</f>
        <v>5460</v>
      </c>
      <c r="G22" s="21" t="n">
        <f aca="false">G20*G21</f>
        <v>6900</v>
      </c>
      <c r="H22" s="21" t="n">
        <f aca="false">H20*H21</f>
        <v>8060</v>
      </c>
    </row>
    <row r="23" customFormat="false" ht="15" hidden="false" customHeight="false" outlineLevel="0" collapsed="false">
      <c r="A23" s="32" t="s">
        <v>61</v>
      </c>
      <c r="B23" s="20" t="n">
        <v>10500</v>
      </c>
      <c r="C23" s="20" t="n">
        <v>7800</v>
      </c>
      <c r="D23" s="20" t="n">
        <v>6500</v>
      </c>
      <c r="E23" s="20" t="n">
        <v>5500</v>
      </c>
      <c r="F23" s="20" t="n">
        <v>5200</v>
      </c>
      <c r="G23" s="20" t="n">
        <v>5400</v>
      </c>
      <c r="H23" s="20" t="n">
        <v>5800</v>
      </c>
    </row>
    <row r="24" customFormat="false" ht="15" hidden="false" customHeight="false" outlineLevel="0" collapsed="false">
      <c r="A24" s="30" t="s">
        <v>62</v>
      </c>
      <c r="B24" s="20" t="n">
        <v>22500</v>
      </c>
      <c r="C24" s="20" t="n">
        <v>16000</v>
      </c>
      <c r="D24" s="20" t="n">
        <v>10000</v>
      </c>
      <c r="E24" s="20" t="n">
        <v>7000</v>
      </c>
      <c r="F24" s="20" t="n">
        <v>6000</v>
      </c>
      <c r="G24" s="20" t="n">
        <v>6000</v>
      </c>
      <c r="H24" s="20" t="n">
        <v>6500</v>
      </c>
    </row>
    <row r="25" customFormat="false" ht="15" hidden="false" customHeight="false" outlineLevel="0" collapsed="false">
      <c r="A25" s="32" t="s">
        <v>63</v>
      </c>
      <c r="B25" s="20" t="n">
        <v>0</v>
      </c>
      <c r="C25" s="20" t="n">
        <v>0</v>
      </c>
      <c r="D25" s="20" t="n">
        <v>0</v>
      </c>
      <c r="E25" s="20" t="n">
        <v>0</v>
      </c>
      <c r="F25" s="20" t="n">
        <v>0</v>
      </c>
      <c r="G25" s="20" t="n">
        <v>0</v>
      </c>
      <c r="H25" s="20" t="n">
        <v>0</v>
      </c>
    </row>
    <row r="26" customFormat="false" ht="15" hidden="false" customHeight="false" outlineLevel="0" collapsed="false">
      <c r="A26" s="33" t="s">
        <v>64</v>
      </c>
      <c r="B26" s="21" t="n">
        <f aca="false">B22*(1-$B$15)+B23-B24-B25</f>
        <v>-12384</v>
      </c>
      <c r="C26" s="21" t="n">
        <f aca="false">C22*(1-$B$15)+C23-C24-C25</f>
        <v>-7810</v>
      </c>
      <c r="D26" s="21" t="n">
        <f aca="false">D22*(1-$B$15)+D23-D24-D25</f>
        <v>-1740</v>
      </c>
      <c r="E26" s="21" t="n">
        <f aca="false">E22*(1-$B$15)+E23-E24-E25</f>
        <v>2220</v>
      </c>
      <c r="F26" s="21" t="n">
        <f aca="false">F22*(1-$B$15)+F23-F24-F25</f>
        <v>4660</v>
      </c>
      <c r="G26" s="21" t="n">
        <f aca="false">G22*(1-$B$15)+G23-G24-G25</f>
        <v>6300</v>
      </c>
      <c r="H26" s="21" t="n">
        <f aca="false">H22*(1-$B$15)+H23-H24-H25</f>
        <v>7360</v>
      </c>
    </row>
    <row r="27" customFormat="false" ht="15" hidden="false" customHeight="false" outlineLevel="0" collapsed="false">
      <c r="A27" s="30" t="s">
        <v>65</v>
      </c>
      <c r="B27" s="34" t="n">
        <f aca="false">1/(1+$B$13)^B19</f>
        <v>0.882176505875295</v>
      </c>
      <c r="C27" s="34" t="n">
        <f aca="false">1/(1+$B$13)^C19</f>
        <v>0.778235387518345</v>
      </c>
      <c r="D27" s="34" t="n">
        <f aca="false">1/(1+$B$13)^D19</f>
        <v>0.68654097490944</v>
      </c>
      <c r="E27" s="34" t="n">
        <f aca="false">1/(1+$B$13)^E19</f>
        <v>0.605650318385829</v>
      </c>
      <c r="F27" s="34" t="n">
        <f aca="false">1/(1+$B$13)^F19</f>
        <v>0.534290481655871</v>
      </c>
      <c r="G27" s="34" t="n">
        <f aca="false">1/(1+$B$13)^G19</f>
        <v>0.471338510229605</v>
      </c>
      <c r="H27" s="34" t="n">
        <f aca="false">1/(1+$B$13)^H19</f>
        <v>0.41580376003882</v>
      </c>
    </row>
    <row r="28" customFormat="false" ht="15" hidden="false" customHeight="false" outlineLevel="0" collapsed="false">
      <c r="A28" s="32" t="s">
        <v>66</v>
      </c>
      <c r="B28" s="21" t="n">
        <f aca="false">B26*B27</f>
        <v>-10924.8738487597</v>
      </c>
      <c r="C28" s="21" t="n">
        <f aca="false">C26*C27</f>
        <v>-6078.01837651828</v>
      </c>
      <c r="D28" s="21" t="n">
        <f aca="false">D26*D27</f>
        <v>-1194.58129634243</v>
      </c>
      <c r="E28" s="21" t="n">
        <f aca="false">E26*E27</f>
        <v>1344.54370681654</v>
      </c>
      <c r="F28" s="21" t="n">
        <f aca="false">F26*F27</f>
        <v>2489.79364451636</v>
      </c>
      <c r="G28" s="21" t="n">
        <f aca="false">G26*G27</f>
        <v>2969.43261444651</v>
      </c>
      <c r="H28" s="21" t="n">
        <f aca="false">H26*H27</f>
        <v>3060.31567388571</v>
      </c>
    </row>
    <row r="30" customFormat="false" ht="15" hidden="false" customHeight="false" outlineLevel="0" collapsed="false">
      <c r="A30" s="32" t="s">
        <v>67</v>
      </c>
      <c r="B30" s="35" t="n">
        <f aca="false">SUM(B28:H28)</f>
        <v>-8333.38788195524</v>
      </c>
    </row>
    <row r="31" customFormat="false" ht="15" hidden="false" customHeight="false" outlineLevel="0" collapsed="false">
      <c r="A31" s="30" t="s">
        <v>68</v>
      </c>
      <c r="B31" s="35" t="n">
        <f aca="false">(H22+H23)*B14</f>
        <v>166320</v>
      </c>
    </row>
    <row r="32" customFormat="false" ht="15" hidden="false" customHeight="false" outlineLevel="0" collapsed="false">
      <c r="A32" s="32" t="s">
        <v>69</v>
      </c>
      <c r="B32" s="35" t="n">
        <f aca="false">B31*H27</f>
        <v>69156.4813696565</v>
      </c>
    </row>
    <row r="33" customFormat="false" ht="15" hidden="false" customHeight="false" outlineLevel="0" collapsed="false">
      <c r="A33" s="36" t="s">
        <v>70</v>
      </c>
      <c r="B33" s="37" t="n">
        <f aca="false">B30+B32</f>
        <v>60823.0934877013</v>
      </c>
    </row>
    <row r="34" customFormat="false" ht="15" hidden="false" customHeight="false" outlineLevel="0" collapsed="false">
      <c r="A34" s="32" t="s">
        <v>71</v>
      </c>
      <c r="B34" s="35" t="n">
        <f aca="false">假设!$B$9</f>
        <v>866</v>
      </c>
    </row>
    <row r="35" customFormat="false" ht="15" hidden="false" customHeight="false" outlineLevel="0" collapsed="false">
      <c r="A35" s="38" t="s">
        <v>72</v>
      </c>
      <c r="B35" s="39" t="n">
        <f aca="false">B33+B34</f>
        <v>61689.0934877013</v>
      </c>
    </row>
    <row r="36" customFormat="false" ht="15" hidden="false" customHeight="false" outlineLevel="0" collapsed="false">
      <c r="A36" s="30" t="s">
        <v>4</v>
      </c>
      <c r="B36" s="40" t="n">
        <f aca="false">假设!$B$6</f>
        <v>265</v>
      </c>
    </row>
    <row r="37" customFormat="false" ht="15" hidden="false" customHeight="false" outlineLevel="0" collapsed="false">
      <c r="A37" s="41" t="s">
        <v>73</v>
      </c>
      <c r="B37" s="42" t="n">
        <f aca="false">B35/B36</f>
        <v>232.789032029061</v>
      </c>
    </row>
    <row r="38" customFormat="false" ht="15" hidden="false" customHeight="false" outlineLevel="0" collapsed="false">
      <c r="A38" s="2" t="s">
        <v>74</v>
      </c>
    </row>
    <row r="40" customFormat="false" ht="15" hidden="false" customHeight="false" outlineLevel="0" collapsed="false">
      <c r="A40" s="43" t="s">
        <v>75</v>
      </c>
    </row>
    <row r="41" customFormat="false" ht="17.15" hidden="false" customHeight="false" outlineLevel="0" collapsed="false">
      <c r="A41" s="18" t="s">
        <v>76</v>
      </c>
      <c r="B41" s="44" t="n">
        <v>10</v>
      </c>
      <c r="C41" s="44" t="n">
        <v>12</v>
      </c>
      <c r="D41" s="44" t="n">
        <v>14</v>
      </c>
    </row>
    <row r="42" customFormat="false" ht="15" hidden="false" customHeight="false" outlineLevel="0" collapsed="false">
      <c r="A42" s="24" t="n">
        <v>0.125</v>
      </c>
      <c r="B42" s="45" t="n">
        <f aca="false">(SUMPRODUCT($B$26:$H$26,1/(1+$A42)^$B$19:$H$19)+($H$22+$H$23)*B$41/(1+$A42)^$H$19+假设!$B$9)/假设!$B$6</f>
        <v>202.047374436334</v>
      </c>
      <c r="C42" s="45" t="n">
        <f aca="false">(SUMPRODUCT($B$26:$H$26,1/(1+$A42)^$B$19:$H$19)+($H$22+$H$23)*C$41/(1+$A42)^$H$19+假设!$B$9)/假设!$B$6</f>
        <v>247.912194589074</v>
      </c>
      <c r="D42" s="45" t="n">
        <f aca="false">(SUMPRODUCT($B$26:$H$26,1/(1+$A42)^$B$19:$H$19)+($H$22+$H$23)*D$41/(1+$A42)^$H$19+假设!$B$9)/假设!$B$6</f>
        <v>293.777014741814</v>
      </c>
    </row>
    <row r="43" customFormat="false" ht="15" hidden="false" customHeight="false" outlineLevel="0" collapsed="false">
      <c r="A43" s="24" t="n">
        <v>0.134</v>
      </c>
      <c r="B43" s="45" t="n">
        <f aca="false">(SUMPRODUCT($B$26:$H$26,1/(1+$A43)^$B$19:$H$19)+($H$22+$H$23)*B$41/(1+$A43)^$H$19+假设!$B$9)/假设!$B$6</f>
        <v>188.659970899374</v>
      </c>
      <c r="C43" s="45" t="n">
        <f aca="false">(SUMPRODUCT($B$26:$H$26,1/(1+$A43)^$B$19:$H$19)+($H$22+$H$23)*C$41/(1+$A43)^$H$19+假设!$B$9)/假设!$B$6</f>
        <v>232.03661709478</v>
      </c>
      <c r="D43" s="45" t="n">
        <f aca="false">(SUMPRODUCT($B$26:$H$26,1/(1+$A43)^$B$19:$H$19)+($H$22+$H$23)*D$41/(1+$A43)^$H$19+假设!$B$9)/假设!$B$6</f>
        <v>275.413263290187</v>
      </c>
    </row>
    <row r="44" customFormat="false" ht="15" hidden="false" customHeight="false" outlineLevel="0" collapsed="false">
      <c r="A44" s="24" t="n">
        <v>0.145</v>
      </c>
      <c r="B44" s="45" t="n">
        <f aca="false">(SUMPRODUCT($B$26:$H$26,1/(1+$A44)^$B$19:$H$19)+($H$22+$H$23)*B$41/(1+$A44)^$H$19+假设!$B$9)/假设!$B$6</f>
        <v>173.435760020594</v>
      </c>
      <c r="C44" s="45" t="n">
        <f aca="false">(SUMPRODUCT($B$26:$H$26,1/(1+$A44)^$B$19:$H$19)+($H$22+$H$23)*C$41/(1+$A44)^$H$19+假设!$B$9)/假设!$B$6</f>
        <v>213.978112513577</v>
      </c>
      <c r="D44" s="45" t="n">
        <f aca="false">(SUMPRODUCT($B$26:$H$26,1/(1+$A44)^$B$19:$H$19)+($H$22+$H$23)*D$41/(1+$A44)^$H$19+假设!$B$9)/假设!$B$6</f>
        <v>254.520465006559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4"/>
    <col collapsed="false" customWidth="true" hidden="false" outlineLevel="0" max="6" min="2" style="0" width="15"/>
  </cols>
  <sheetData>
    <row r="1" customFormat="false" ht="21.6" hidden="false" customHeight="false" outlineLevel="0" collapsed="false">
      <c r="A1" s="16" t="s">
        <v>77</v>
      </c>
    </row>
    <row r="2" customFormat="false" ht="15" hidden="false" customHeight="false" outlineLevel="0" collapsed="false">
      <c r="A2" s="2" t="s">
        <v>78</v>
      </c>
    </row>
    <row r="4" customFormat="false" ht="17.15" hidden="false" customHeight="false" outlineLevel="0" collapsed="false">
      <c r="A4" s="46" t="s">
        <v>10</v>
      </c>
      <c r="B4" s="46" t="s">
        <v>79</v>
      </c>
      <c r="C4" s="47" t="s">
        <v>80</v>
      </c>
      <c r="D4" s="46" t="s">
        <v>81</v>
      </c>
      <c r="E4" s="46" t="s">
        <v>82</v>
      </c>
      <c r="F4" s="47" t="s">
        <v>83</v>
      </c>
      <c r="G4" s="46" t="s">
        <v>13</v>
      </c>
    </row>
    <row r="5" customFormat="false" ht="15" hidden="false" customHeight="false" outlineLevel="0" collapsed="false">
      <c r="A5" s="19" t="s">
        <v>14</v>
      </c>
      <c r="B5" s="48" t="n">
        <f aca="false">假设!B14</f>
        <v>9000</v>
      </c>
      <c r="C5" s="49" t="n">
        <f aca="false">假设!C14</f>
        <v>10</v>
      </c>
      <c r="D5" s="48" t="n">
        <f aca="false">B5*C5</f>
        <v>90000</v>
      </c>
      <c r="E5" s="45" t="n">
        <f aca="false">(D5+假设!$B$9)/假设!$B$6</f>
        <v>342.890566037736</v>
      </c>
      <c r="F5" s="50" t="n">
        <f aca="false">E5/假设!$B$5-1</f>
        <v>0.49733871632199</v>
      </c>
      <c r="G5" s="50" t="n">
        <f aca="false">假设!D14</f>
        <v>0.3</v>
      </c>
    </row>
    <row r="6" customFormat="false" ht="15" hidden="false" customHeight="false" outlineLevel="0" collapsed="false">
      <c r="A6" s="19" t="s">
        <v>15</v>
      </c>
      <c r="B6" s="48" t="n">
        <f aca="false">假设!B15</f>
        <v>8000</v>
      </c>
      <c r="C6" s="49" t="n">
        <f aca="false">假设!C15</f>
        <v>8</v>
      </c>
      <c r="D6" s="48" t="n">
        <f aca="false">B6*C6</f>
        <v>64000</v>
      </c>
      <c r="E6" s="45" t="n">
        <f aca="false">(D6+假设!$B$9)/假设!$B$6</f>
        <v>244.777358490566</v>
      </c>
      <c r="F6" s="50" t="n">
        <f aca="false">E6/假设!$B$5-1</f>
        <v>0.0688967619675374</v>
      </c>
      <c r="G6" s="50" t="n">
        <f aca="false">假设!D15</f>
        <v>0.5</v>
      </c>
    </row>
    <row r="7" customFormat="false" ht="15" hidden="false" customHeight="false" outlineLevel="0" collapsed="false">
      <c r="A7" s="19" t="s">
        <v>16</v>
      </c>
      <c r="B7" s="48" t="n">
        <f aca="false">假设!B16</f>
        <v>6500</v>
      </c>
      <c r="C7" s="49" t="n">
        <f aca="false">假设!C16</f>
        <v>5.4</v>
      </c>
      <c r="D7" s="48" t="n">
        <f aca="false">B7*C7</f>
        <v>35100</v>
      </c>
      <c r="E7" s="45" t="n">
        <f aca="false">(D7+假设!$B$9)/假设!$B$6</f>
        <v>135.720754716981</v>
      </c>
      <c r="F7" s="50" t="n">
        <f aca="false">E7/假设!$B$5-1</f>
        <v>-0.407332948834144</v>
      </c>
      <c r="G7" s="50" t="n">
        <f aca="false">假设!D16</f>
        <v>0.2</v>
      </c>
    </row>
    <row r="8" customFormat="false" ht="15" hidden="false" customHeight="false" outlineLevel="0" collapsed="false">
      <c r="A8" s="38" t="s">
        <v>84</v>
      </c>
      <c r="B8" s="23"/>
      <c r="C8" s="23"/>
      <c r="D8" s="23"/>
      <c r="E8" s="51" t="n">
        <f aca="false">SUMPRODUCT(E5:E7,G5:G7)</f>
        <v>252.4</v>
      </c>
      <c r="F8" s="52" t="n">
        <f aca="false">E8/假设!$B$5-1</f>
        <v>0.102183406113537</v>
      </c>
      <c r="G8" s="23"/>
    </row>
    <row r="10" customFormat="false" ht="15" hidden="false" customHeight="false" outlineLevel="0" collapsed="false">
      <c r="A10" s="2" t="s">
        <v>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2026-06-15T07:35:24Z</dcterms:created>
  <dc:creator>openpyxl</dc:creator>
  <dc:description/>
  <dc:language>en-US</dc:language>
  <cp:lastModifiedBy/>
  <dcterms:modified xsi:type="dcterms:W3CDTF">2026-06-15T07:35:24Z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